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7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капитал'!$A$1:$M$50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<sst xmlns="http://schemas.openxmlformats.org/spreadsheetml/2006/main" count="1995" uniqueCount="694">
  <si>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</si>
  <si>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</si>
  <si>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</si>
  <si>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</si>
  <si>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</si>
  <si>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</si>
  <si>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</si>
  <si>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</si>
  <si>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</si>
  <si>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</si>
  <si>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</si>
  <si>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</si>
  <si>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</si>
  <si>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</si>
  <si>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</si>
  <si>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</si>
  <si>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</si>
  <si>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</si>
  <si>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</si>
  <si>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</si>
  <si>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</si>
  <si>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</si>
  <si>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</si>
  <si>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</si>
  <si>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</si>
  <si>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</si>
  <si>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</si>
  <si>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</si>
  <si>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</si>
  <si>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</si>
  <si>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</si>
  <si>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</si>
  <si>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</si>
  <si>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</si>
  <si>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</si>
  <si>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</si>
  <si>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</si>
  <si>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</si>
  <si>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</si>
  <si>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</si>
  <si>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</si>
  <si>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</si>
  <si>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</si>
  <si>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</si>
  <si>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</si>
  <si>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</si>
  <si>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</si>
  <si>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</si>
  <si>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</si>
  <si>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</si>
  <si>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</si>
  <si>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</si>
  <si>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</si>
  <si>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</si>
  <si>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</si>
  <si>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</si>
  <si>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</si>
  <si>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</si>
  <si>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</si>
  <si>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</si>
  <si>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</si>
  <si>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</si>
  <si>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</si>
  <si>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</si>
  <si>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</si>
  <si>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</si>
  <si>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</si>
  <si>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</si>
  <si>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</si>
  <si>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</si>
  <si>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</si>
  <si>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</si>
  <si>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</si>
  <si>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</si>
  <si>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</si>
  <si>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</si>
  <si>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</si>
  <si>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</si>
  <si>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</si>
  <si>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</si>
  <si>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</si>
  <si>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</si>
  <si>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</si>
  <si>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</si>
  <si>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</si>
  <si>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</si>
  <si>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</si>
  <si>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</si>
  <si>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</si>
  <si>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</si>
  <si>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</si>
  <si>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</si>
  <si>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</si>
  <si>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</si>
  <si>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</si>
  <si>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</si>
  <si>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</si>
  <si>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</si>
  <si>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</si>
  <si>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</si>
  <si>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</si>
  <si>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</si>
  <si>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</si>
  <si>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</si>
  <si>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</si>
  <si>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</si>
  <si>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</si>
  <si>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</si>
  <si>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</si>
  <si>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</si>
  <si>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</si>
  <si>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</si>
  <si>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</si>
  <si>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</si>
  <si>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</si>
  <si>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</si>
  <si>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</si>
  <si>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</si>
  <si>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</si>
  <si>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</si>
  <si>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</si>
  <si>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</si>
  <si>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</si>
  <si>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</si>
  <si>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</si>
  <si>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</si>
  <si>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</si>
  <si>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</si>
  <si>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</si>
  <si>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</si>
  <si>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</si>
  <si>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</si>
  <si>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</si>
  <si>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</si>
  <si>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</si>
  <si>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</si>
  <si>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</si>
  <si>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</si>
  <si>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</si>
  <si>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</si>
  <si>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</si>
  <si>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</si>
  <si>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</si>
  <si>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</si>
  <si>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</si>
  <si>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</si>
  <si>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</si>
  <si>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</si>
  <si>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</si>
  <si>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</si>
  <si>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</si>
  <si>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</si>
  <si>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</si>
  <si>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</si>
  <si>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</si>
  <si>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</si>
  <si>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</si>
  <si>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</si>
  <si>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</si>
  <si>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</si>
  <si>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</si>
  <si>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</si>
  <si>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</si>
  <si>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</si>
  <si>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</si>
  <si>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</si>
  <si>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</si>
  <si>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</si>
  <si>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</si>
  <si>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</si>
  <si>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</si>
  <si>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</si>
  <si>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</si>
  <si>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</si>
  <si>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</si>
  <si>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</si>
  <si>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</si>
  <si>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</si>
  <si>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</si>
  <si>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</si>
  <si>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</si>
  <si>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</si>
  <si>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</si>
  <si>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</si>
  <si>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</si>
  <si>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</si>
  <si>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</si>
  <si>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</si>
  <si>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</si>
  <si>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</si>
  <si>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</si>
  <si>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</si>
  <si>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</si>
  <si>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</si>
  <si>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</si>
  <si>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</si>
  <si>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</si>
  <si>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</si>
  <si>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</si>
  <si>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</si>
  <si>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</si>
  <si>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</si>
  <si>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</si>
  <si>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</si>
  <si>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</si>
  <si>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</si>
  <si>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</si>
  <si>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</si>
  <si>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</si>
  <si>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</si>
  <si>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</si>
  <si>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</si>
  <si>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</si>
  <si>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</si>
  <si>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</si>
  <si>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</si>
  <si>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</si>
  <si>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</si>
  <si>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</si>
  <si>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</si>
  <si>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</si>
  <si>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</si>
  <si>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</si>
  <si>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</si>
  <si>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</si>
  <si>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</si>
  <si>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</si>
  <si>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</si>
  <si>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</si>
  <si>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</si>
  <si>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</si>
  <si>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</si>
  <si>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</si>
  <si>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</si>
  <si>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</si>
  <si>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</si>
  <si>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</si>
  <si>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</si>
  <si>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</si>
  <si>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</si>
  <si>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</si>
  <si>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</si>
  <si>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</si>
  <si>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</si>
  <si>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</si>
  <si>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</si>
  <si>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</si>
  <si>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</si>
  <si>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</si>
  <si>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</si>
  <si>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</si>
  <si>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</si>
  <si>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</si>
  <si>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</si>
  <si>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</si>
  <si>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</si>
  <si>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</si>
  <si>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</si>
  <si>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</si>
  <si>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</si>
  <si>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</si>
  <si>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</si>
  <si>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</si>
  <si>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</si>
  <si>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</si>
  <si>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</si>
  <si>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</si>
  <si>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</si>
  <si>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</si>
  <si>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</si>
  <si>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</si>
  <si>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</si>
  <si>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</si>
  <si>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</si>
  <si>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</si>
  <si>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</si>
  <si>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</si>
  <si>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</si>
  <si>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</si>
  <si>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</si>
  <si>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</si>
  <si>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</si>
  <si>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</si>
  <si>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</si>
  <si>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</si>
  <si>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</si>
  <si>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</si>
  <si>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</si>
  <si>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</si>
  <si>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</si>
  <si>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</si>
  <si>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</si>
  <si>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</si>
  <si>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</si>
  <si>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</si>
  <si>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</si>
  <si>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</si>
  <si>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</si>
  <si>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</si>
  <si>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</si>
  <si>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</si>
  <si>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</si>
  <si>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</si>
  <si>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</si>
  <si>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</si>
  <si>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</si>
  <si>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</si>
  <si>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</si>
  <si>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</si>
  <si>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</si>
  <si>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</si>
  <si>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</si>
  <si>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</si>
  <si>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</si>
  <si>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</si>
  <si>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</si>
  <si>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</si>
  <si>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</si>
  <si>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</si>
  <si>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</si>
  <si>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</si>
  <si>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</si>
  <si>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</si>
  <si>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</si>
  <si>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</si>
  <si>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</si>
  <si>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</si>
  <si>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</si>
  <si>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</si>
  <si>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</si>
  <si>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</si>
  <si>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</si>
  <si>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</si>
  <si>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</si>
  <si>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</si>
  <si>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</si>
  <si>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</si>
  <si>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</si>
  <si>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</si>
  <si>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</si>
  <si>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</si>
  <si>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</si>
  <si>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</si>
  <si>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</si>
  <si>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</si>
  <si>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</si>
  <si>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</si>
  <si>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</si>
  <si>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</si>
  <si>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</si>
  <si>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</si>
  <si>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</si>
  <si>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</si>
  <si>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</si>
  <si>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</si>
  <si>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</si>
  <si>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</si>
  <si>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</si>
  <si>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</si>
  <si>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</si>
  <si>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</si>
  <si>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</si>
  <si>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</si>
  <si>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</si>
  <si>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</si>
  <si>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</si>
  <si>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</si>
  <si>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</si>
  <si>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</si>
  <si>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</si>
  <si>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</si>
  <si>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</si>
  <si>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</si>
  <si>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</si>
  <si>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</si>
  <si>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</si>
  <si>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</si>
  <si>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</si>
  <si>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</si>
  <si>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</si>
  <si>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</si>
  <si>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</si>
  <si>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</si>
  <si>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</si>
  <si>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</si>
  <si>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</si>
  <si>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</si>
  <si>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</si>
  <si>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</si>
  <si>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</si>
  <si>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</si>
  <si>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</si>
  <si>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</si>
  <si>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</si>
  <si>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</si>
  <si>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</si>
  <si>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</si>
  <si>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</si>
  <si>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</si>
  <si>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</si>
  <si>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</si>
  <si>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</si>
  <si>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</si>
  <si>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</si>
  <si>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</si>
  <si>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</si>
  <si>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</si>
  <si>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</si>
  <si>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</si>
  <si>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</si>
  <si>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</si>
  <si>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</si>
  <si>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</si>
  <si>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</si>
  <si>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</si>
  <si>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</si>
  <si>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</si>
  <si>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</si>
  <si>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</si>
  <si>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</si>
  <si>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</si>
  <si>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</si>
  <si>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</si>
  <si>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</si>
  <si>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</si>
  <si>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</si>
  <si>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</si>
  <si>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</si>
  <si>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</si>
  <si>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</si>
  <si>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</si>
  <si>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</si>
  <si>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</si>
  <si>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</si>
  <si>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</si>
  <si>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</si>
  <si>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</si>
  <si>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</si>
  <si>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</si>
  <si>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</si>
  <si>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</si>
  <si>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</si>
  <si>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</si>
  <si>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</si>
  <si>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</si>
  <si>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</si>
  <si>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</si>
  <si>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</si>
  <si>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</si>
  <si>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</si>
  <si>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</si>
  <si>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</si>
  <si>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</si>
  <si>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</si>
  <si>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</si>
  <si>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</si>
  <si>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</si>
  <si>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</si>
  <si>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</si>
  <si>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</si>
  <si>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</si>
  <si>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</si>
  <si>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</si>
  <si>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</si>
  <si>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</si>
  <si>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</si>
  <si>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</si>
  <si>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</si>
  <si>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</si>
  <si>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</si>
  <si>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</si>
  <si>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</si>
  <si>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</si>
  <si>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</si>
  <si>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</si>
  <si>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</si>
  <si>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</si>
  <si>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</si>
  <si>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</si>
  <si>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</si>
  <si>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</si>
  <si>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</si>
  <si>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</si>
  <si>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</si>
  <si>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</si>
  <si>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</si>
  <si>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</si>
  <si>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</si>
  <si>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</si>
  <si>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</si>
  <si>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</si>
  <si>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</si>
  <si>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</si>
  <si>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</si>
  <si>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</si>
  <si>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</si>
  <si>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</si>
  <si>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</si>
  <si>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</si>
  <si>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</si>
  <si>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</si>
  <si>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</si>
  <si>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</si>
  <si>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</si>
  <si>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</si>
  <si>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</si>
  <si>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</si>
  <si>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</si>
  <si>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</si>
  <si>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</si>
  <si>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</si>
  <si>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</si>
  <si>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</si>
  <si>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</si>
  <si>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</si>
  <si>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</si>
  <si>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</si>
  <si>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</si>
  <si>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</si>
  <si>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</si>
  <si>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</si>
  <si>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</si>
  <si>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</si>
  <si>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</si>
  <si>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</si>
  <si>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</si>
  <si>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</si>
  <si>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</si>
  <si>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</si>
  <si>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</si>
  <si>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</si>
  <si>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</si>
  <si>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</si>
  <si>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</si>
  <si>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</si>
  <si>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</si>
  <si>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</si>
  <si>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</si>
  <si>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</si>
  <si>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</si>
  <si>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</si>
  <si>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</si>
  <si>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</si>
  <si>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</si>
  <si>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</si>
  <si>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</si>
  <si>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</si>
  <si>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</si>
  <si>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</si>
  <si>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</si>
  <si>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</si>
  <si>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</si>
  <si>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</si>
  <si>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</si>
  <si>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</si>
  <si>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</si>
  <si>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</si>
  <si>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</si>
  <si>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</si>
  <si>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</si>
  <si>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</si>
  <si>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</si>
  <si>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</si>
  <si>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</si>
  <si>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</si>
  <si>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</si>
  <si>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</si>
  <si>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</si>
  <si>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</si>
  <si>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</si>
  <si>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</si>
  <si>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</si>
  <si>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</si>
  <si>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</si>
  <si>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</si>
  <si>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</si>
  <si>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</si>
  <si>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</si>
  <si>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</si>
  <si>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</si>
  <si>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</si>
  <si>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</si>
  <si>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</si>
  <si>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</si>
  <si>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</si>
  <si>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</si>
  <si>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</si>
  <si>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</si>
  <si>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</si>
  <si>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</si>
  <si>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</si>
  <si>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</si>
  <si>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</si>
  <si>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</si>
  <si>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</si>
  <si>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</si>
  <si>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</si>
  <si>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</si>
  <si>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</si>
  <si>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</si>
  <si>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</si>
  <si>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</si>
  <si>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</si>
  <si>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</si>
  <si>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</si>
  <si>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</si>
  <si>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</si>
  <si>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</si>
  <si>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</si>
  <si>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</si>
  <si>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</si>
  <si>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</si>
  <si>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</si>
  <si>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</si>
  <si>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</si>
  <si>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</si>
  <si>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</si>
  <si>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</si>
  <si>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</si>
  <si>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</si>
  <si>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</si>
  <si>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</si>
  <si>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</si>
  <si>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</si>
  <si>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</si>
  <si>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</si>
  <si>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</si>
  <si>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</si>
  <si>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</si>
  <si>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</si>
  <si>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</si>
  <si>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</si>
  <si>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</si>
  <si>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</si>
  <si>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</si>
  <si>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</si>
  <si>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</si>
  <si>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</si>
  <si>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</si>
  <si>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</si>
  <si>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</si>
  <si>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</si>
  <si>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</si>
  <si>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</si>
  <si>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</si>
  <si>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</si>
  <si>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</si>
  <si>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</si>
  <si>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</si>
  <si>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</si>
  <si>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</si>
  <si>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</si>
  <si>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</si>
  <si>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</si>
  <si>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</si>
  <si>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</si>
  <si>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</si>
  <si>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</si>
  <si>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</si>
  <si>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</si>
  <si>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</si>
  <si>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</si>
  <si>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</si>
  <si>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</si>
  <si>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</si>
  <si>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</si>
  <si>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</si>
  <si>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</si>
  <si>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</si>
  <si>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</si>
  <si>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</si>
  <si>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</si>
  <si>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</si>
  <si>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</si>
  <si>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</si>
  <si>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</si>
  <si>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</si>
  <si>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</si>
  <si>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</si>
  <si>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</si>
  <si>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</si>
  <si>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</si>
  <si>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</si>
  <si>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</si>
  <si>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</si>
  <si>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</si>
  <si>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29, ет. 3</t>
  </si>
  <si>
    <t>02 8310039</t>
  </si>
  <si>
    <t>transstroyamad@gmail.com</t>
  </si>
  <si>
    <t>www.transstroyam.com</t>
  </si>
  <si>
    <t>Иванка Атанасова</t>
  </si>
  <si>
    <t>зам.гл.счетоводител</t>
  </si>
  <si>
    <t>Стоян Стоянов</t>
  </si>
  <si>
    <t>Павлин Стоянов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</si>
</sst>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5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2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2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38" xfId="0" applyFont="1" applyFill="1" applyBorder="1" applyAlignment="1">
      <alignment horizontal="left" vertical="center"/>
    </xf>
    <xf numFmtId="0" fontId="25" fillId="38" borderId="39" xfId="0" applyFont="1" applyFill="1" applyBorder="1" applyAlignment="1">
      <alignment horizontal="left" vertical="center"/>
    </xf>
    <xf numFmtId="0" fontId="26" fillId="38" borderId="40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24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>
      <alignment horizontal="center" vertical="center"/>
    </xf>
    <xf numFmtId="0" fontId="28" fillId="39" borderId="41" xfId="0" applyFont="1" applyFill="1" applyBorder="1" applyAlignment="1">
      <alignment horizontal="center" vertical="center"/>
    </xf>
    <xf numFmtId="0" fontId="28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9" fillId="0" borderId="4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7" applyFont="1" applyFill="1" applyBorder="1" applyAlignment="1" applyProtection="1">
      <alignment horizontal="left" vertical="center" wrapText="1"/>
      <protection locked="0"/>
    </xf>
    <xf numFmtId="49" fontId="4" fillId="34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12" fillId="0" borderId="42" xfId="43" applyNumberFormat="1" applyFont="1" applyFill="1" applyBorder="1" applyAlignment="1" applyProtection="1">
      <alignment horizontal="centerContinuous"/>
      <protection/>
    </xf>
    <xf numFmtId="0" fontId="16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12" fillId="0" borderId="42" xfId="43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44" xfId="73" applyNumberFormat="1" applyFont="1" applyFill="1" applyBorder="1" applyAlignment="1" applyProtection="1">
      <alignment/>
      <protection locked="0"/>
    </xf>
    <xf numFmtId="49" fontId="30" fillId="34" borderId="11" xfId="73" applyNumberFormat="1" applyFont="1" applyFill="1" applyBorder="1" applyAlignment="1" applyProtection="1">
      <alignment/>
      <protection locked="0"/>
    </xf>
    <xf numFmtId="49" fontId="30" fillId="34" borderId="14" xfId="73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6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6" sqref="B15:B16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45382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45406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Иванка Атанасова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45406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3">
      <selection activeCell="G34" sqref="G3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24</v>
      </c>
      <c r="D12" s="137">
        <v>24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14</v>
      </c>
      <c r="D15" s="137">
        <v>14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11</v>
      </c>
      <c r="D17" s="137">
        <v>12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49</v>
      </c>
      <c r="D20" s="377">
        <f>SUM(D12:D19)</f>
        <v>50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6723</v>
      </c>
      <c r="D21" s="268">
        <v>6723</v>
      </c>
      <c r="E21" s="76" t="s">
        <v>58</v>
      </c>
      <c r="F21" s="80" t="s">
        <v>59</v>
      </c>
      <c r="G21" s="138">
        <v>5646</v>
      </c>
      <c r="H21" s="137">
        <v>5646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5654</v>
      </c>
      <c r="H26" s="377">
        <f>H20+H21+H22</f>
        <v>5654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262</v>
      </c>
      <c r="H28" s="375">
        <f>SUM(H29:H31)</f>
        <v>125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385</v>
      </c>
      <c r="H29" s="137">
        <v>248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-123</v>
      </c>
      <c r="H30" s="137">
        <v>-123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-61</v>
      </c>
      <c r="H32" s="137">
        <v>137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201</v>
      </c>
      <c r="H34" s="377">
        <f>H28+H32+H33</f>
        <v>262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5910</v>
      </c>
      <c r="H37" s="379">
        <f>H26+H18+H34</f>
        <v>5971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623</v>
      </c>
      <c r="H54" s="137">
        <v>623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6772</v>
      </c>
      <c r="D56" s="381">
        <f>D20+D21+D22+D28+D33+D46+D52+D54+D55</f>
        <v>6773</v>
      </c>
      <c r="E56" s="87" t="s">
        <v>557</v>
      </c>
      <c r="F56" s="86" t="s">
        <v>172</v>
      </c>
      <c r="G56" s="378">
        <f>G50+G52+G53+G54+G55</f>
        <v>623</v>
      </c>
      <c r="H56" s="379">
        <f>H50+H52+H53+H54+H55</f>
        <v>623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244</v>
      </c>
      <c r="H61" s="375">
        <f>SUM(H62:H68)</f>
        <v>201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15</v>
      </c>
      <c r="H62" s="137">
        <v>15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80</v>
      </c>
      <c r="H64" s="137">
        <v>82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88</v>
      </c>
      <c r="H66" s="137">
        <v>13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5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56</v>
      </c>
      <c r="H68" s="137">
        <v>86</v>
      </c>
    </row>
    <row r="69" spans="1:8" ht="15.75">
      <c r="A69" s="76" t="s">
        <v>210</v>
      </c>
      <c r="B69" s="78" t="s">
        <v>211</v>
      </c>
      <c r="C69" s="138">
        <v>1</v>
      </c>
      <c r="D69" s="137">
        <v>19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244</v>
      </c>
      <c r="H71" s="377">
        <f>H59+H60+H61+H69+H70</f>
        <v>201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</v>
      </c>
      <c r="D76" s="377">
        <f>SUM(D68:D75)</f>
        <v>19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244</v>
      </c>
      <c r="H79" s="379">
        <f>H71+H73+H75+H77</f>
        <v>201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</v>
      </c>
      <c r="D94" s="381">
        <f>D65+D76+D85+D92+D93</f>
        <v>22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6777</v>
      </c>
      <c r="D95" s="383">
        <f>D94+D56</f>
        <v>6795</v>
      </c>
      <c r="E95" s="169" t="s">
        <v>633</v>
      </c>
      <c r="F95" s="280" t="s">
        <v>268</v>
      </c>
      <c r="G95" s="382">
        <f>G37+G40+G56+G79</f>
        <v>6777</v>
      </c>
      <c r="H95" s="383">
        <f>H37+H40+H56+H79</f>
        <v>6795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45406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Иванка Атанасова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692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693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8" sqref="D1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</v>
      </c>
      <c r="D12" s="257">
        <v>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28</v>
      </c>
      <c r="D13" s="257">
        <v>38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</v>
      </c>
      <c r="D14" s="256">
        <v>1</v>
      </c>
      <c r="E14" s="185" t="s">
        <v>285</v>
      </c>
      <c r="F14" s="180" t="s">
        <v>286</v>
      </c>
      <c r="G14" s="256">
        <v>104</v>
      </c>
      <c r="H14" s="257">
        <v>138</v>
      </c>
    </row>
    <row r="15" spans="1:8" ht="15.75">
      <c r="A15" s="135" t="s">
        <v>287</v>
      </c>
      <c r="B15" s="131" t="s">
        <v>288</v>
      </c>
      <c r="C15" s="256">
        <v>123</v>
      </c>
      <c r="D15" s="257">
        <v>34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9</v>
      </c>
      <c r="D16" s="257">
        <v>7</v>
      </c>
      <c r="E16" s="176" t="s">
        <v>52</v>
      </c>
      <c r="F16" s="204" t="s">
        <v>292</v>
      </c>
      <c r="G16" s="407">
        <f>SUM(G12:G15)</f>
        <v>104</v>
      </c>
      <c r="H16" s="408">
        <f>SUM(H12:H15)</f>
        <v>138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165</v>
      </c>
      <c r="D22" s="408">
        <f>SUM(D12:D18)+D19</f>
        <v>88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165</v>
      </c>
      <c r="D31" s="414">
        <f>D29+D22</f>
        <v>88</v>
      </c>
      <c r="E31" s="191" t="s">
        <v>548</v>
      </c>
      <c r="F31" s="206" t="s">
        <v>331</v>
      </c>
      <c r="G31" s="193">
        <f>G16+G18+G27</f>
        <v>104</v>
      </c>
      <c r="H31" s="194">
        <f>H16+H18+H27</f>
        <v>138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50</v>
      </c>
      <c r="E33" s="173" t="s">
        <v>334</v>
      </c>
      <c r="F33" s="178" t="s">
        <v>335</v>
      </c>
      <c r="G33" s="407">
        <f>IF((C31-G31)&gt;0,C31-G31,0)</f>
        <v>61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165</v>
      </c>
      <c r="D36" s="416">
        <f>D31-D34+D35</f>
        <v>88</v>
      </c>
      <c r="E36" s="202" t="s">
        <v>346</v>
      </c>
      <c r="F36" s="196" t="s">
        <v>347</v>
      </c>
      <c r="G36" s="207">
        <f>G35-G34+G31</f>
        <v>104</v>
      </c>
      <c r="H36" s="208">
        <f>H35-H34+H31</f>
        <v>138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50</v>
      </c>
      <c r="E37" s="201" t="s">
        <v>350</v>
      </c>
      <c r="F37" s="206" t="s">
        <v>351</v>
      </c>
      <c r="G37" s="193">
        <f>IF((C36-G36)&gt;0,C36-G36,0)</f>
        <v>61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50</v>
      </c>
      <c r="E42" s="187" t="s">
        <v>362</v>
      </c>
      <c r="F42" s="136" t="s">
        <v>363</v>
      </c>
      <c r="G42" s="181">
        <f>IF(G37&gt;0,IF(C38+G37&lt;0,0,C38+G37),IF(C37-C38&lt;0,C38-C37,0))</f>
        <v>61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50</v>
      </c>
      <c r="E44" s="202" t="s">
        <v>369</v>
      </c>
      <c r="F44" s="209" t="s">
        <v>370</v>
      </c>
      <c r="G44" s="207">
        <f>IF(C42=0,IF(G42-G43&gt;0,G42-G43+C43,0),IF(C42-C43&lt;0,C43-C42+G43,0))</f>
        <v>61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165</v>
      </c>
      <c r="D45" s="410">
        <f>D36+D38+D42</f>
        <v>138</v>
      </c>
      <c r="E45" s="210" t="s">
        <v>373</v>
      </c>
      <c r="F45" s="212" t="s">
        <v>374</v>
      </c>
      <c r="G45" s="409">
        <f>G42+G36</f>
        <v>165</v>
      </c>
      <c r="H45" s="410">
        <f>H42+H36</f>
        <v>138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45406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Иванка Атанасова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692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693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">
      <selection activeCell="G42" sqref="G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141</v>
      </c>
      <c r="D11" s="137">
        <v>144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-36</v>
      </c>
      <c r="D12" s="137">
        <v>-56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-55</v>
      </c>
      <c r="D14" s="137">
        <v>-45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-48</v>
      </c>
      <c r="D15" s="137">
        <v>-18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</v>
      </c>
      <c r="D21" s="438">
        <f>SUM(D11:D20)</f>
        <v>24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-20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-20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</v>
      </c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>
        <v>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45406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Иванка Атанасова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692</v>
      </c>
      <c r="C60" s="479"/>
      <c r="D60" s="479"/>
      <c r="E60" s="479"/>
      <c r="F60" s="353"/>
      <c r="G60" s="41"/>
      <c r="H60" s="39"/>
    </row>
    <row r="61" spans="1:8" ht="15.75">
      <c r="A61" s="474"/>
      <c r="B61" s="474"/>
      <c r="C61" s="474"/>
      <c r="D61" s="474"/>
      <c r="E61" s="474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 t="s">
        <v>693</v>
      </c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1:8" ht="15.75">
      <c r="A66" s="474"/>
      <c r="B66" s="479"/>
      <c r="C66" s="479"/>
      <c r="D66" s="479"/>
      <c r="E66" s="479"/>
      <c r="F66" s="353"/>
      <c r="G66" s="41"/>
      <c r="H66" s="39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  <row r="102" spans="7:8" ht="15.75">
      <c r="G102" s="121"/>
      <c r="H102" s="121"/>
    </row>
  </sheetData>
  <sheetProtection password="D554" sheet="1" objects="1" scenarios="1" insertRows="0"/>
  <mergeCells count="13">
    <mergeCell ref="B66:E66"/>
    <mergeCell ref="A51:D51"/>
    <mergeCell ref="B59:E59"/>
    <mergeCell ref="B60:E60"/>
    <mergeCell ref="B62:E62"/>
    <mergeCell ref="B54:E54"/>
    <mergeCell ref="B55:E55"/>
    <mergeCell ref="B56:E56"/>
    <mergeCell ref="B57:E57"/>
    <mergeCell ref="B58:E58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6"/>
  <sheetViews>
    <sheetView view="pageBreakPreview" zoomScale="80" zoomScaleSheetLayoutView="80" zoomScalePageLayoutView="0" workbookViewId="0" topLeftCell="A13">
      <selection activeCell="K38" sqref="K3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5" t="s">
        <v>453</v>
      </c>
      <c r="B8" s="488" t="s">
        <v>454</v>
      </c>
      <c r="C8" s="491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1" t="s">
        <v>460</v>
      </c>
      <c r="L8" s="491" t="s">
        <v>461</v>
      </c>
      <c r="M8" s="310"/>
      <c r="N8" s="311"/>
    </row>
    <row r="9" spans="1:14" s="312" customFormat="1" ht="31.5">
      <c r="A9" s="486"/>
      <c r="B9" s="489"/>
      <c r="C9" s="492"/>
      <c r="D9" s="495" t="s">
        <v>550</v>
      </c>
      <c r="E9" s="495" t="s">
        <v>456</v>
      </c>
      <c r="F9" s="314" t="s">
        <v>457</v>
      </c>
      <c r="G9" s="314"/>
      <c r="H9" s="314"/>
      <c r="I9" s="494" t="s">
        <v>458</v>
      </c>
      <c r="J9" s="494" t="s">
        <v>459</v>
      </c>
      <c r="K9" s="492"/>
      <c r="L9" s="492"/>
      <c r="M9" s="315" t="s">
        <v>549</v>
      </c>
      <c r="N9" s="311"/>
    </row>
    <row r="10" spans="1:14" s="312" customFormat="1" ht="31.5">
      <c r="A10" s="487"/>
      <c r="B10" s="490"/>
      <c r="C10" s="493"/>
      <c r="D10" s="495"/>
      <c r="E10" s="495"/>
      <c r="F10" s="313" t="s">
        <v>462</v>
      </c>
      <c r="G10" s="313" t="s">
        <v>463</v>
      </c>
      <c r="H10" s="313" t="s">
        <v>464</v>
      </c>
      <c r="I10" s="493"/>
      <c r="J10" s="493"/>
      <c r="K10" s="493"/>
      <c r="L10" s="493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5646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385</v>
      </c>
      <c r="J13" s="363">
        <f>'1-Баланс'!H30+'1-Баланс'!H33</f>
        <v>-123</v>
      </c>
      <c r="K13" s="364"/>
      <c r="L13" s="363">
        <f>SUM(C13:K13)</f>
        <v>5971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5646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385</v>
      </c>
      <c r="J17" s="432">
        <f t="shared" si="2"/>
        <v>-123</v>
      </c>
      <c r="K17" s="432">
        <f t="shared" si="2"/>
        <v>0</v>
      </c>
      <c r="L17" s="363">
        <f t="shared" si="1"/>
        <v>5971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-61</v>
      </c>
      <c r="J18" s="363">
        <f>+'1-Баланс'!G33</f>
        <v>0</v>
      </c>
      <c r="K18" s="364"/>
      <c r="L18" s="363">
        <f t="shared" si="1"/>
        <v>-61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5646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324</v>
      </c>
      <c r="J31" s="432">
        <f t="shared" si="6"/>
        <v>-123</v>
      </c>
      <c r="K31" s="432">
        <f t="shared" si="6"/>
        <v>0</v>
      </c>
      <c r="L31" s="363">
        <f t="shared" si="1"/>
        <v>5910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5646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324</v>
      </c>
      <c r="J34" s="366">
        <f t="shared" si="7"/>
        <v>-123</v>
      </c>
      <c r="K34" s="366">
        <f t="shared" si="7"/>
        <v>0</v>
      </c>
      <c r="L34" s="430">
        <f t="shared" si="1"/>
        <v>5910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45406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Иванка Атанасова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692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4"/>
      <c r="C45" s="474"/>
      <c r="D45" s="474"/>
      <c r="E45" s="474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 t="s">
        <v>693</v>
      </c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spans="1:13" ht="15.75">
      <c r="A50" s="474"/>
      <c r="B50" s="479"/>
      <c r="C50" s="479"/>
      <c r="D50" s="479"/>
      <c r="E50" s="479"/>
      <c r="F50" s="353"/>
      <c r="G50" s="41"/>
      <c r="H50" s="39"/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  <row r="536" ht="15.75">
      <c r="M536" s="110"/>
    </row>
  </sheetData>
  <sheetProtection password="D554" sheet="1" objects="1" scenarios="1" insertRows="0"/>
  <mergeCells count="19">
    <mergeCell ref="B43:E43"/>
    <mergeCell ref="B47:E47"/>
    <mergeCell ref="B48:E48"/>
    <mergeCell ref="B49:E49"/>
    <mergeCell ref="B50:E50"/>
    <mergeCell ref="B44:E44"/>
    <mergeCell ref="B46:E46"/>
    <mergeCell ref="L8:L10"/>
    <mergeCell ref="D9:D10"/>
    <mergeCell ref="E9:E10"/>
    <mergeCell ref="B38:H38"/>
    <mergeCell ref="B40:H40"/>
    <mergeCell ref="B42:H42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45406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Иванка Атанасова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6777</v>
      </c>
      <c r="D6" s="453">
        <f aca="true" t="shared" si="0" ref="D6:D15">C6-E6</f>
        <v>0</v>
      </c>
      <c r="E6" s="452">
        <f>'1-Баланс'!G95</f>
        <v>6777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5910</v>
      </c>
      <c r="D7" s="453">
        <f t="shared" si="0"/>
        <v>5855</v>
      </c>
      <c r="E7" s="452">
        <f>'1-Баланс'!G18</f>
        <v>55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61</v>
      </c>
      <c r="D8" s="453">
        <f t="shared" si="0"/>
        <v>122</v>
      </c>
      <c r="E8" s="452">
        <f>ABS('2-Отчет за доходите'!C44)-ABS('2-Отчет за доходите'!G44)</f>
        <v>-61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3</v>
      </c>
      <c r="D9" s="453">
        <f t="shared" si="0"/>
        <v>0</v>
      </c>
      <c r="E9" s="452">
        <f>'3-Отчет за паричния поток'!C45</f>
        <v>3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2</v>
      </c>
      <c r="D10" s="453">
        <f t="shared" si="0"/>
        <v>0</v>
      </c>
      <c r="E10" s="452">
        <f>'3-Отчет за паричния поток'!C46</f>
        <v>2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5910</v>
      </c>
      <c r="D11" s="453">
        <f t="shared" si="0"/>
        <v>0</v>
      </c>
      <c r="E11" s="452">
        <f>'4-Отчет за собствения капитал'!L34</f>
        <v>5910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0.5865384615384616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0.010321489001692047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0.07035755478662054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0.009001032905415375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0.6303030303030303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0.020491803278688523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0.020491803278688523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0.00819672131147541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0.00819672131147541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0.01535735380980508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0.015346023314150805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0.09536200826572784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0.1467005076142132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0.1279327135900841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0.009615384615384616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867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24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14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11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49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6723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6772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6777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5646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5654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262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385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-123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-61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201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5910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623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623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244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15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80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88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56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244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244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6777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28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123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165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165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165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165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104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104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104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61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104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61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61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61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141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-36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-55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-48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5646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5646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5646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5646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385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385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-61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324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324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-123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-123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-123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-123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5971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5971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-61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5910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5910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2024-04-22T07:08:15Z</cp:lastPrinted>
  <dcterms:created xsi:type="dcterms:W3CDTF">2006-09-16T00:00:00Z</dcterms:created>
  <dcterms:modified xsi:type="dcterms:W3CDTF">2024-04-22T09:18:47Z</dcterms:modified>
  <cp:category/>
  <cp:version/>
  <cp:contentType/>
  <cp:contentStatus/>
</cp:coreProperties>
</file>